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TOTAL" sheetId="1" r:id="rId1"/>
    <sheet name="evaluare" sheetId="2" r:id="rId2"/>
    <sheet name="cal_ISO" sheetId="3" r:id="rId3"/>
    <sheet name="cal_II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3">'cal_II'!$A$1:$D$25</definedName>
    <definedName name="_xlnm.Print_Area" localSheetId="2">'cal_ISO'!$A$1:$D$25</definedName>
    <definedName name="_xlnm.Print_Area" localSheetId="1">'evaluare'!$A$1:$D$26</definedName>
    <definedName name="_xlnm.Print_Area" localSheetId="0">'TOTAL'!$A$1:$F$17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<sst xmlns="http://schemas.openxmlformats.org/spreadsheetml/2006/main" count="79" uniqueCount="33">
  <si>
    <t>Nr.crt.</t>
  </si>
  <si>
    <t>FURNIZOR</t>
  </si>
  <si>
    <t>Fond alocat 1</t>
  </si>
  <si>
    <t>TOTAL</t>
  </si>
  <si>
    <t>VAL.PUNCT=</t>
  </si>
  <si>
    <t>Aprobat,</t>
  </si>
  <si>
    <t>Avizat,</t>
  </si>
  <si>
    <t>3=col.2/total col.2*  total fond 1</t>
  </si>
  <si>
    <t>VALOARE PUNCT</t>
  </si>
  <si>
    <t xml:space="preserve"> Fond evaluare(50%)</t>
  </si>
  <si>
    <t>evaluare 50%</t>
  </si>
  <si>
    <t>FOND cr.calitate a)(50%din 50%)</t>
  </si>
  <si>
    <t>calitate ISO 50 din 50%</t>
  </si>
  <si>
    <t xml:space="preserve">Fond alocat </t>
  </si>
  <si>
    <t xml:space="preserve">3=col.2/total col.2* total fond </t>
  </si>
  <si>
    <t xml:space="preserve">3=col.2/total col.2*  total fond </t>
  </si>
  <si>
    <t>INVESTIGATII MEDICALE PRAXIS SRL</t>
  </si>
  <si>
    <t>SPITALUL MUNICIPAL DE URGENTA PASCANI</t>
  </si>
  <si>
    <t>TOP MEDICAL GRUP SRL</t>
  </si>
  <si>
    <t>SERVICII DE LABORATOR - Anatomie patologica - CRITERIUL EVALUARE RESURSE</t>
  </si>
  <si>
    <t>FOND TOTAL ALOCAT ANAT.PATOLOGICA</t>
  </si>
  <si>
    <t>SERVICII DE LABORATOR - Anatomie patologica - CRITERIUL MANAGEMENT - ISO</t>
  </si>
  <si>
    <t xml:space="preserve">SERVICII DE LABORATOR - Anatomie patologica - CRITERIUL MANAGEMENT -SCHEME TESTARE COMPETENTA </t>
  </si>
  <si>
    <t>calitate scheme 50%</t>
  </si>
  <si>
    <t>Radu Gheorghe ȚIBICHI</t>
  </si>
  <si>
    <t>DIRECTOR GENERAL</t>
  </si>
  <si>
    <t>IRO IAȘI</t>
  </si>
  <si>
    <t>Sabina BUTNARU</t>
  </si>
  <si>
    <t>puncte 2021</t>
  </si>
  <si>
    <t>CLINICA SANTE</t>
  </si>
  <si>
    <t>SPITALUL DE COPII SF. MARIA</t>
  </si>
  <si>
    <t>DIRECTOR  EXECUTIV DRC</t>
  </si>
  <si>
    <t xml:space="preserve"> TOTAL CRITERII DE SELECTIE  - SERVICII PARACLINICE DE LABORATOR - ANATOMIE PATOLOGICA  - SUPLIMENTARE DEC.2021 - I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</si>
</sst>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0.000000"/>
    <numFmt numFmtId="222" formatCode="0.0000000"/>
    <numFmt numFmtId="223" formatCode="#,##0.000"/>
    <numFmt numFmtId="224" formatCode="#,##0.00000"/>
    <numFmt numFmtId="225" formatCode="[$-418]dddd\,\ d\ mmmm\ yyyy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35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0" fontId="1" fillId="0" borderId="12" xfId="57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 wrapText="1"/>
      <protection/>
    </xf>
    <xf numFmtId="1" fontId="1" fillId="0" borderId="1" xfId="57" applyNumberFormat="1" applyFont="1" applyFill="1" applyBorder="1" applyAlignment="1">
      <alignment horizontal="center" vertical="center"/>
      <protection/>
    </xf>
    <xf numFmtId="3" fontId="1" fillId="0" borderId="1" xfId="57" applyNumberFormat="1" applyFont="1" applyFill="1" applyBorder="1" applyAlignment="1">
      <alignment horizontal="center" vertical="center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2" fontId="1" fillId="0" borderId="15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24" borderId="13" xfId="0" applyNumberFormat="1" applyFont="1" applyFill="1" applyBorder="1" applyAlignment="1">
      <alignment vertical="center"/>
    </xf>
    <xf numFmtId="2" fontId="6" fillId="0" borderId="0" xfId="57" applyNumberFormat="1" applyFont="1" applyFill="1" applyAlignment="1">
      <alignment vertical="center"/>
      <protection/>
    </xf>
    <xf numFmtId="0" fontId="0" fillId="24" borderId="0" xfId="57" applyFill="1" applyBorder="1" applyAlignment="1">
      <alignment vertical="center"/>
      <protection/>
    </xf>
    <xf numFmtId="0" fontId="0" fillId="24" borderId="0" xfId="57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vertical="center"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horizontal="center"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9" xfId="57" applyNumberFormat="1" applyFont="1" applyFill="1" applyBorder="1" applyAlignment="1">
      <alignment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vertical="center"/>
      <protection/>
    </xf>
    <xf numFmtId="1" fontId="1" fillId="0" borderId="16" xfId="57" applyNumberFormat="1" applyFont="1" applyFill="1" applyBorder="1" applyAlignment="1">
      <alignment vertical="center" wrapText="1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3" fontId="1" fillId="0" borderId="15" xfId="57" applyNumberFormat="1" applyFont="1" applyFill="1" applyBorder="1" applyAlignment="1">
      <alignment horizontal="center" vertical="center" wrapText="1"/>
      <protection/>
    </xf>
    <xf numFmtId="2" fontId="1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0" fillId="0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4" fontId="0" fillId="24" borderId="14" xfId="57" applyNumberFormat="1" applyFont="1" applyFill="1" applyBorder="1" applyAlignment="1">
      <alignment vertical="center"/>
      <protection/>
    </xf>
    <xf numFmtId="4" fontId="1" fillId="24" borderId="14" xfId="57" applyNumberFormat="1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3" fontId="1" fillId="0" borderId="17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0" fillId="24" borderId="24" xfId="0" applyNumberFormat="1" applyFont="1" applyFill="1" applyBorder="1" applyAlignment="1">
      <alignment vertical="center"/>
    </xf>
    <xf numFmtId="4" fontId="0" fillId="24" borderId="25" xfId="57" applyNumberFormat="1" applyFont="1" applyFill="1" applyBorder="1" applyAlignment="1">
      <alignment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24" borderId="27" xfId="57" applyNumberFormat="1" applyFont="1" applyFill="1" applyBorder="1" applyAlignment="1">
      <alignment vertical="center"/>
      <protection/>
    </xf>
    <xf numFmtId="0" fontId="0" fillId="24" borderId="25" xfId="0" applyNumberFormat="1" applyFont="1" applyFill="1" applyBorder="1" applyAlignment="1">
      <alignment vertical="center" wrapText="1"/>
    </xf>
    <xf numFmtId="0" fontId="1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28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wrapText="1"/>
    </xf>
    <xf numFmtId="0" fontId="4" fillId="0" borderId="29" xfId="57" applyFont="1" applyFill="1" applyBorder="1" applyAlignment="1">
      <alignment horizontal="center" vertical="center" wrapText="1"/>
      <protection/>
    </xf>
    <xf numFmtId="0" fontId="1" fillId="0" borderId="30" xfId="58" applyFont="1" applyFill="1" applyBorder="1" applyAlignment="1">
      <alignment horizontal="center" vertical="center"/>
      <protection/>
    </xf>
    <xf numFmtId="4" fontId="1" fillId="0" borderId="30" xfId="57" applyNumberFormat="1" applyFont="1" applyFill="1" applyBorder="1" applyAlignment="1">
      <alignment horizontal="center" vertical="center"/>
      <protection/>
    </xf>
    <xf numFmtId="4" fontId="1" fillId="0" borderId="30" xfId="57" applyNumberFormat="1" applyFont="1" applyFill="1" applyBorder="1" applyAlignment="1">
      <alignment horizontal="center" vertical="center" wrapText="1"/>
      <protection/>
    </xf>
    <xf numFmtId="4" fontId="1" fillId="0" borderId="31" xfId="57" applyNumberFormat="1" applyFont="1" applyFill="1" applyBorder="1" applyAlignment="1">
      <alignment horizontal="center" vertical="center" wrapText="1"/>
      <protection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58" applyNumberFormat="1" applyFont="1" applyFill="1" applyBorder="1" applyAlignment="1">
      <alignment horizontal="center" vertical="center"/>
      <protection/>
    </xf>
    <xf numFmtId="1" fontId="4" fillId="0" borderId="21" xfId="57" applyNumberFormat="1" applyFont="1" applyFill="1" applyBorder="1" applyAlignment="1">
      <alignment horizontal="center" vertical="center"/>
      <protection/>
    </xf>
    <xf numFmtId="1" fontId="4" fillId="0" borderId="28" xfId="57" applyNumberFormat="1" applyFont="1" applyFill="1" applyBorder="1" applyAlignment="1">
      <alignment horizontal="center" vertical="center"/>
      <protection/>
    </xf>
    <xf numFmtId="0" fontId="0" fillId="0" borderId="25" xfId="0" applyNumberFormat="1" applyFont="1" applyFill="1" applyBorder="1" applyAlignment="1">
      <alignment wrapText="1"/>
    </xf>
    <xf numFmtId="4" fontId="1" fillId="0" borderId="1" xfId="57" applyNumberFormat="1" applyFont="1" applyFill="1" applyBorder="1" applyAlignment="1">
      <alignment vertical="center"/>
      <protection/>
    </xf>
    <xf numFmtId="4" fontId="0" fillId="24" borderId="1" xfId="57" applyNumberFormat="1" applyFont="1" applyFill="1" applyBorder="1" applyAlignment="1">
      <alignment vertical="center"/>
      <protection/>
    </xf>
    <xf numFmtId="4" fontId="0" fillId="24" borderId="32" xfId="57" applyNumberFormat="1" applyFont="1" applyFill="1" applyBorder="1" applyAlignment="1">
      <alignment vertical="center"/>
      <protection/>
    </xf>
    <xf numFmtId="4" fontId="1" fillId="25" borderId="15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SheetLayoutView="100" zoomScalePageLayoutView="0" workbookViewId="0" topLeftCell="A1">
      <selection activeCell="A18" sqref="A18:IV20"/>
    </sheetView>
  </sheetViews>
  <sheetFormatPr defaultColWidth="9.140625" defaultRowHeight="12.75"/>
  <cols>
    <col min="1" max="1" width="3.421875" style="20" customWidth="1"/>
    <col min="2" max="2" width="43.28125" style="20" customWidth="1"/>
    <col min="3" max="3" width="15.28125" style="61" customWidth="1"/>
    <col min="4" max="4" width="14.421875" style="21" customWidth="1"/>
    <col min="5" max="5" width="14.7109375" style="21" customWidth="1"/>
    <col min="6" max="6" width="15.00390625" style="21" customWidth="1"/>
    <col min="7" max="16384" width="9.140625" style="20" customWidth="1"/>
  </cols>
  <sheetData>
    <row r="1" spans="1:6" ht="18" customHeight="1">
      <c r="A1" s="73"/>
      <c r="B1" s="74"/>
      <c r="C1" s="78"/>
      <c r="D1" s="79"/>
      <c r="E1" s="103"/>
      <c r="F1" s="103"/>
    </row>
    <row r="2" spans="1:6" ht="28.5" customHeight="1">
      <c r="A2" s="128" t="s">
        <v>32</v>
      </c>
      <c r="B2" s="128"/>
      <c r="C2" s="128"/>
      <c r="D2" s="128"/>
      <c r="E2" s="128"/>
      <c r="F2" s="128"/>
    </row>
    <row r="3" spans="1:6" s="2" customFormat="1" ht="10.5" customHeight="1">
      <c r="A3" s="63"/>
      <c r="B3" s="57"/>
      <c r="C3" s="57"/>
      <c r="D3" s="57"/>
      <c r="E3" s="57"/>
      <c r="F3" s="57"/>
    </row>
    <row r="4" spans="1:5" s="18" customFormat="1" ht="16.5" customHeight="1" thickBot="1">
      <c r="A4" s="129">
        <v>44451</v>
      </c>
      <c r="B4" s="130"/>
      <c r="C4" s="58"/>
      <c r="D4" s="19"/>
      <c r="E4" s="19"/>
    </row>
    <row r="5" spans="1:6" s="59" customFormat="1" ht="70.5" customHeight="1" thickBot="1">
      <c r="A5" s="113" t="s">
        <v>0</v>
      </c>
      <c r="B5" s="114" t="s">
        <v>1</v>
      </c>
      <c r="C5" s="115" t="s">
        <v>3</v>
      </c>
      <c r="D5" s="115" t="s">
        <v>10</v>
      </c>
      <c r="E5" s="116" t="s">
        <v>12</v>
      </c>
      <c r="F5" s="117" t="s">
        <v>23</v>
      </c>
    </row>
    <row r="6" spans="1:6" s="95" customFormat="1" ht="9.75" customHeight="1" thickBot="1">
      <c r="A6" s="118">
        <v>0</v>
      </c>
      <c r="B6" s="119">
        <v>1</v>
      </c>
      <c r="C6" s="120">
        <v>2</v>
      </c>
      <c r="D6" s="120">
        <v>3</v>
      </c>
      <c r="E6" s="120">
        <v>4</v>
      </c>
      <c r="F6" s="121">
        <v>5</v>
      </c>
    </row>
    <row r="7" spans="1:6" s="62" customFormat="1" ht="12.75">
      <c r="A7" s="97">
        <v>1</v>
      </c>
      <c r="B7" s="17" t="s">
        <v>26</v>
      </c>
      <c r="C7" s="102">
        <f aca="true" t="shared" si="0" ref="C7:C12">SUM(D7:F7)</f>
        <v>3973.32</v>
      </c>
      <c r="D7" s="98">
        <f>evaluare!D15</f>
        <v>3973.32</v>
      </c>
      <c r="E7" s="98">
        <f>cal_ISO!D15</f>
        <v>0</v>
      </c>
      <c r="F7" s="106">
        <f>cal_II!D15</f>
        <v>0</v>
      </c>
    </row>
    <row r="8" spans="1:6" s="62" customFormat="1" ht="12.75">
      <c r="A8" s="97">
        <f>A7+1</f>
        <v>2</v>
      </c>
      <c r="B8" s="107" t="s">
        <v>16</v>
      </c>
      <c r="C8" s="102">
        <f t="shared" si="0"/>
        <v>2759.73</v>
      </c>
      <c r="D8" s="98">
        <f>evaluare!D16</f>
        <v>648.19</v>
      </c>
      <c r="E8" s="98">
        <f>cal_ISO!D16</f>
        <v>2111.54</v>
      </c>
      <c r="F8" s="106">
        <f>cal_II!D16</f>
        <v>0</v>
      </c>
    </row>
    <row r="9" spans="1:6" s="62" customFormat="1" ht="12.75">
      <c r="A9" s="97">
        <f>A8+1</f>
        <v>3</v>
      </c>
      <c r="B9" s="122" t="s">
        <v>29</v>
      </c>
      <c r="C9" s="123">
        <f t="shared" si="0"/>
        <v>8356.130000000001</v>
      </c>
      <c r="D9" s="124">
        <f>evaluare!D17</f>
        <v>2021.51</v>
      </c>
      <c r="E9" s="124">
        <f>cal_ISO!D17</f>
        <v>2111.54</v>
      </c>
      <c r="F9" s="124">
        <f>cal_II!D17</f>
        <v>4223.08</v>
      </c>
    </row>
    <row r="10" spans="1:6" s="62" customFormat="1" ht="12.75">
      <c r="A10" s="97">
        <f>A9+1</f>
        <v>4</v>
      </c>
      <c r="B10" s="24" t="s">
        <v>30</v>
      </c>
      <c r="C10" s="123">
        <f t="shared" si="0"/>
        <v>606.1</v>
      </c>
      <c r="D10" s="124">
        <f>evaluare!D18</f>
        <v>606.1</v>
      </c>
      <c r="E10" s="124">
        <f>cal_ISO!D18</f>
        <v>0</v>
      </c>
      <c r="F10" s="125">
        <f>cal_II!D18</f>
        <v>0</v>
      </c>
    </row>
    <row r="11" spans="1:6" s="62" customFormat="1" ht="12.75">
      <c r="A11" s="97">
        <f>A10+1</f>
        <v>5</v>
      </c>
      <c r="B11" s="107" t="s">
        <v>17</v>
      </c>
      <c r="C11" s="102">
        <f t="shared" si="0"/>
        <v>665.03</v>
      </c>
      <c r="D11" s="98">
        <f>evaluare!D19</f>
        <v>665.03</v>
      </c>
      <c r="E11" s="98">
        <f>cal_ISO!D19</f>
        <v>0</v>
      </c>
      <c r="F11" s="106">
        <f>cal_II!D19</f>
        <v>0</v>
      </c>
    </row>
    <row r="12" spans="1:6" s="62" customFormat="1" ht="13.5" thickBot="1">
      <c r="A12" s="97">
        <f>A11+1</f>
        <v>6</v>
      </c>
      <c r="B12" s="24" t="s">
        <v>18</v>
      </c>
      <c r="C12" s="123">
        <f t="shared" si="0"/>
        <v>532.02</v>
      </c>
      <c r="D12" s="124">
        <f>evaluare!D20</f>
        <v>532.02</v>
      </c>
      <c r="E12" s="124">
        <f>cal_ISO!D20</f>
        <v>0</v>
      </c>
      <c r="F12" s="125">
        <f>cal_II!D20</f>
        <v>0</v>
      </c>
    </row>
    <row r="13" spans="1:6" s="58" customFormat="1" ht="15" customHeight="1" thickBot="1">
      <c r="A13" s="108"/>
      <c r="B13" s="109" t="s">
        <v>3</v>
      </c>
      <c r="C13" s="110">
        <f>SUM(C7:C12)</f>
        <v>16892.33</v>
      </c>
      <c r="D13" s="110">
        <f>SUM(D7:D12)</f>
        <v>8446.17</v>
      </c>
      <c r="E13" s="110">
        <f>SUM(E7:E12)</f>
        <v>4223.08</v>
      </c>
      <c r="F13" s="111">
        <f>SUM(F7:F12)</f>
        <v>4223.08</v>
      </c>
    </row>
    <row r="14" spans="3:6" s="18" customFormat="1" ht="12.75" hidden="1">
      <c r="C14" s="60" t="e">
        <f>#REF!/0.76</f>
        <v>#REF!</v>
      </c>
      <c r="D14" s="19" t="e">
        <f>#REF!/$C14</f>
        <v>#REF!</v>
      </c>
      <c r="E14" s="19" t="e">
        <f>#REF!/$C14</f>
        <v>#REF!</v>
      </c>
      <c r="F14" s="19" t="e">
        <f>#REF!/$C14</f>
        <v>#REF!</v>
      </c>
    </row>
    <row r="15" spans="3:6" s="18" customFormat="1" ht="12.75">
      <c r="C15" s="60"/>
      <c r="D15" s="19"/>
      <c r="E15" s="19"/>
      <c r="F15" s="19"/>
    </row>
    <row r="16" spans="2:6" s="58" customFormat="1" ht="12.75">
      <c r="B16" s="58" t="s">
        <v>8</v>
      </c>
      <c r="C16" s="60"/>
      <c r="D16" s="60">
        <f>evaluare!C25</f>
        <v>8.42</v>
      </c>
      <c r="E16" s="60">
        <f>cal_ISO!C24</f>
        <v>703.85</v>
      </c>
      <c r="F16" s="60">
        <f>cal_II!C24</f>
        <v>117.31</v>
      </c>
    </row>
    <row r="17" spans="3:6" s="18" customFormat="1" ht="12.75">
      <c r="C17" s="60"/>
      <c r="D17" s="19"/>
      <c r="E17" s="19"/>
      <c r="F17" s="19"/>
    </row>
  </sheetData>
  <sheetProtection/>
  <mergeCells count="2">
    <mergeCell ref="A4:B4"/>
    <mergeCell ref="A2:F2"/>
  </mergeCells>
  <printOptions horizontalCentered="1"/>
  <pageMargins left="0.57" right="0" top="0" bottom="0" header="0" footer="0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PageLayoutView="0" workbookViewId="0" topLeftCell="A8">
      <selection activeCell="A1" sqref="A1:IV2"/>
    </sheetView>
  </sheetViews>
  <sheetFormatPr defaultColWidth="9.140625" defaultRowHeight="12.75" outlineLevelRow="1"/>
  <cols>
    <col min="1" max="1" width="3.7109375" style="1" customWidth="1"/>
    <col min="2" max="2" width="45.28125" style="51" customWidth="1"/>
    <col min="3" max="3" width="15.00390625" style="52" customWidth="1"/>
    <col min="4" max="4" width="21.57421875" style="53" customWidth="1"/>
    <col min="5" max="16384" width="9.140625" style="1" customWidth="1"/>
  </cols>
  <sheetData>
    <row r="1" spans="3:4" s="20" customFormat="1" ht="13.5" hidden="1" outlineLevel="1">
      <c r="C1" s="75" t="s">
        <v>5</v>
      </c>
      <c r="D1" s="75"/>
    </row>
    <row r="2" spans="3:4" s="20" customFormat="1" ht="13.5" hidden="1" outlineLevel="1">
      <c r="C2" s="75" t="s">
        <v>25</v>
      </c>
      <c r="D2" s="75"/>
    </row>
    <row r="3" spans="3:4" s="20" customFormat="1" ht="13.5" hidden="1" outlineLevel="1">
      <c r="C3" s="75" t="s">
        <v>24</v>
      </c>
      <c r="D3" s="77"/>
    </row>
    <row r="4" spans="3:4" s="20" customFormat="1" ht="13.5" hidden="1" outlineLevel="1">
      <c r="C4" s="75"/>
      <c r="D4" s="77"/>
    </row>
    <row r="5" spans="3:4" s="20" customFormat="1" ht="13.5" hidden="1" outlineLevel="1">
      <c r="C5" s="75" t="s">
        <v>6</v>
      </c>
      <c r="D5" s="75"/>
    </row>
    <row r="6" spans="3:4" s="20" customFormat="1" ht="16.5" customHeight="1" hidden="1" outlineLevel="1">
      <c r="C6" s="131" t="s">
        <v>31</v>
      </c>
      <c r="D6" s="131"/>
    </row>
    <row r="7" spans="3:4" s="20" customFormat="1" ht="13.5" hidden="1" outlineLevel="1">
      <c r="C7" s="78" t="s">
        <v>27</v>
      </c>
      <c r="D7" s="79"/>
    </row>
    <row r="8" s="20" customFormat="1" ht="13.5" collapsed="1">
      <c r="C8" s="80"/>
    </row>
    <row r="9" spans="1:4" s="20" customFormat="1" ht="13.5">
      <c r="A9" s="132" t="s">
        <v>19</v>
      </c>
      <c r="B9" s="132"/>
      <c r="C9" s="132"/>
      <c r="D9" s="132"/>
    </row>
    <row r="10" spans="2:4" s="2" customFormat="1" ht="15">
      <c r="B10" s="38"/>
      <c r="C10" s="23"/>
      <c r="D10" s="22"/>
    </row>
    <row r="11" spans="2:3" s="2" customFormat="1" ht="15">
      <c r="B11" s="38"/>
      <c r="C11" s="23"/>
    </row>
    <row r="12" spans="2:3" s="2" customFormat="1" ht="16.5" customHeight="1" thickBot="1">
      <c r="B12" s="104">
        <f>TOTAL!A4</f>
        <v>44451</v>
      </c>
      <c r="C12" s="105"/>
    </row>
    <row r="13" spans="1:4" s="83" customFormat="1" ht="26.25">
      <c r="A13" s="81" t="s">
        <v>0</v>
      </c>
      <c r="B13" s="82" t="s">
        <v>1</v>
      </c>
      <c r="C13" s="96" t="s">
        <v>28</v>
      </c>
      <c r="D13" s="85" t="s">
        <v>2</v>
      </c>
    </row>
    <row r="14" spans="1:4" s="54" customFormat="1" ht="27" thickBot="1">
      <c r="A14" s="70">
        <v>0</v>
      </c>
      <c r="B14" s="71">
        <v>1</v>
      </c>
      <c r="C14" s="72">
        <v>2</v>
      </c>
      <c r="D14" s="86" t="s">
        <v>7</v>
      </c>
    </row>
    <row r="15" spans="1:4" s="39" customFormat="1" ht="12.75">
      <c r="A15" s="37">
        <v>1</v>
      </c>
      <c r="B15" s="17" t="s">
        <v>26</v>
      </c>
      <c r="C15" s="26">
        <v>472</v>
      </c>
      <c r="D15" s="87">
        <f aca="true" t="shared" si="0" ref="D15:D20">ROUND(C15/C$21*C$22,2)</f>
        <v>3973.32</v>
      </c>
    </row>
    <row r="16" spans="1:4" s="39" customFormat="1" ht="12.75">
      <c r="A16" s="37">
        <f>A15+1</f>
        <v>2</v>
      </c>
      <c r="B16" s="17" t="s">
        <v>16</v>
      </c>
      <c r="C16" s="26">
        <v>77</v>
      </c>
      <c r="D16" s="87">
        <f>ROUND(C16/C$21*C$22,2)</f>
        <v>648.19</v>
      </c>
    </row>
    <row r="17" spans="1:4" s="41" customFormat="1" ht="12.75">
      <c r="A17" s="37">
        <f>A16+1</f>
        <v>3</v>
      </c>
      <c r="B17" s="112" t="s">
        <v>29</v>
      </c>
      <c r="C17" s="127">
        <f>210.14+30</f>
        <v>240.14</v>
      </c>
      <c r="D17" s="87">
        <f t="shared" si="0"/>
        <v>2021.51</v>
      </c>
    </row>
    <row r="18" spans="1:4" s="41" customFormat="1" ht="12.75">
      <c r="A18" s="37">
        <f>A17+1</f>
        <v>4</v>
      </c>
      <c r="B18" s="24" t="s">
        <v>30</v>
      </c>
      <c r="C18" s="26">
        <v>72</v>
      </c>
      <c r="D18" s="87">
        <f t="shared" si="0"/>
        <v>606.1</v>
      </c>
    </row>
    <row r="19" spans="1:4" s="40" customFormat="1" ht="12.75">
      <c r="A19" s="37">
        <f>A18+1</f>
        <v>5</v>
      </c>
      <c r="B19" s="17" t="s">
        <v>17</v>
      </c>
      <c r="C19" s="26">
        <v>79</v>
      </c>
      <c r="D19" s="87">
        <f t="shared" si="0"/>
        <v>665.03</v>
      </c>
    </row>
    <row r="20" spans="1:4" s="41" customFormat="1" ht="12.75">
      <c r="A20" s="37">
        <f>A19+1</f>
        <v>6</v>
      </c>
      <c r="B20" s="24" t="s">
        <v>18</v>
      </c>
      <c r="C20" s="26">
        <v>63.2</v>
      </c>
      <c r="D20" s="87">
        <f t="shared" si="0"/>
        <v>532.02</v>
      </c>
    </row>
    <row r="21" spans="1:4" ht="12.75">
      <c r="A21" s="42"/>
      <c r="B21" s="55" t="s">
        <v>3</v>
      </c>
      <c r="C21" s="14">
        <f>SUM(C15:C20)</f>
        <v>1003.34</v>
      </c>
      <c r="D21" s="88">
        <f>SUM(D15:D20)</f>
        <v>8446.17</v>
      </c>
    </row>
    <row r="22" spans="1:4" ht="12.75">
      <c r="A22" s="42"/>
      <c r="B22" s="44" t="s">
        <v>9</v>
      </c>
      <c r="C22" s="84">
        <f>C23*50%</f>
        <v>8446.165</v>
      </c>
      <c r="D22" s="89"/>
    </row>
    <row r="23" spans="1:4" ht="13.5" thickBot="1">
      <c r="A23" s="45"/>
      <c r="B23" s="25" t="s">
        <v>20</v>
      </c>
      <c r="C23" s="126">
        <v>16892.33</v>
      </c>
      <c r="D23" s="90"/>
    </row>
    <row r="24" spans="1:4" ht="12.75">
      <c r="A24" s="41"/>
      <c r="B24" s="46"/>
      <c r="C24" s="43"/>
      <c r="D24" s="47"/>
    </row>
    <row r="25" spans="2:4" s="41" customFormat="1" ht="12.75">
      <c r="B25" s="46" t="s">
        <v>4</v>
      </c>
      <c r="C25" s="43">
        <f>ROUND(C22/C21,2)</f>
        <v>8.42</v>
      </c>
      <c r="D25" s="47"/>
    </row>
    <row r="26" spans="2:4" s="41" customFormat="1" ht="12.75">
      <c r="B26" s="46"/>
      <c r="C26" s="43"/>
      <c r="D26" s="47"/>
    </row>
    <row r="27" spans="2:4" ht="12.75">
      <c r="B27" s="48"/>
      <c r="C27" s="49"/>
      <c r="D27" s="50"/>
    </row>
    <row r="28" spans="2:4" ht="12.75">
      <c r="B28" s="48"/>
      <c r="C28" s="49"/>
      <c r="D28" s="50"/>
    </row>
    <row r="29" spans="2:4" ht="12.75">
      <c r="B29" s="48"/>
      <c r="C29" s="49"/>
      <c r="D29" s="50"/>
    </row>
    <row r="30" spans="2:4" ht="12.75">
      <c r="B30" s="48"/>
      <c r="C30" s="49"/>
      <c r="D30" s="50"/>
    </row>
    <row r="31" spans="2:4" ht="12.75">
      <c r="B31" s="48"/>
      <c r="C31" s="49"/>
      <c r="D31" s="50"/>
    </row>
  </sheetData>
  <sheetProtection/>
  <mergeCells count="2">
    <mergeCell ref="C6:D6"/>
    <mergeCell ref="A9:D9"/>
  </mergeCells>
  <printOptions horizontalCentered="1" verticalCentered="1"/>
  <pageMargins left="0.66" right="0.196850393700787" top="0.24" bottom="0" header="0.17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PageLayoutView="0" workbookViewId="0" topLeftCell="A9">
      <selection activeCell="A26" sqref="A26:IV28"/>
    </sheetView>
  </sheetViews>
  <sheetFormatPr defaultColWidth="9.140625" defaultRowHeight="12.75" outlineLevelRow="1"/>
  <cols>
    <col min="1" max="1" width="3.57421875" style="1" customWidth="1"/>
    <col min="2" max="2" width="48.28125" style="1" customWidth="1"/>
    <col min="3" max="3" width="12.421875" style="3" customWidth="1"/>
    <col min="4" max="4" width="28.28125" style="1" customWidth="1"/>
    <col min="5" max="16384" width="9.140625" style="1" customWidth="1"/>
  </cols>
  <sheetData>
    <row r="1" spans="3:4" s="20" customFormat="1" ht="13.5" hidden="1" outlineLevel="1">
      <c r="C1" s="75" t="s">
        <v>5</v>
      </c>
      <c r="D1" s="75"/>
    </row>
    <row r="2" spans="3:4" s="20" customFormat="1" ht="13.5" hidden="1" outlineLevel="1">
      <c r="C2" s="75" t="s">
        <v>25</v>
      </c>
      <c r="D2" s="75"/>
    </row>
    <row r="3" spans="3:4" s="20" customFormat="1" ht="13.5" hidden="1" outlineLevel="1">
      <c r="C3" s="75" t="s">
        <v>24</v>
      </c>
      <c r="D3" s="77"/>
    </row>
    <row r="4" spans="3:4" s="20" customFormat="1" ht="13.5" hidden="1" outlineLevel="1">
      <c r="C4" s="75"/>
      <c r="D4" s="77"/>
    </row>
    <row r="5" spans="3:4" s="20" customFormat="1" ht="13.5" hidden="1" outlineLevel="1">
      <c r="C5" s="75" t="s">
        <v>6</v>
      </c>
      <c r="D5" s="75"/>
    </row>
    <row r="6" spans="3:4" s="20" customFormat="1" ht="17.25" customHeight="1" hidden="1" outlineLevel="1">
      <c r="C6" s="131" t="s">
        <v>31</v>
      </c>
      <c r="D6" s="131"/>
    </row>
    <row r="7" spans="3:4" s="20" customFormat="1" ht="15" customHeight="1" hidden="1" outlineLevel="1">
      <c r="C7" s="78" t="s">
        <v>27</v>
      </c>
      <c r="D7" s="79"/>
    </row>
    <row r="8" s="20" customFormat="1" ht="13.5" hidden="1" outlineLevel="1">
      <c r="C8" s="80"/>
    </row>
    <row r="9" spans="1:4" s="20" customFormat="1" ht="13.5" collapsed="1">
      <c r="A9" s="133" t="s">
        <v>21</v>
      </c>
      <c r="B9" s="134"/>
      <c r="C9" s="134"/>
      <c r="D9" s="134"/>
    </row>
    <row r="10" s="2" customFormat="1" ht="15"/>
    <row r="11" s="2" customFormat="1" ht="15">
      <c r="C11" s="4"/>
    </row>
    <row r="12" spans="2:3" s="2" customFormat="1" ht="15" thickBot="1">
      <c r="B12" s="129">
        <f>TOTAL!A4</f>
        <v>44451</v>
      </c>
      <c r="C12" s="130"/>
    </row>
    <row r="13" spans="1:4" s="3" customFormat="1" ht="39">
      <c r="A13" s="5" t="s">
        <v>0</v>
      </c>
      <c r="B13" s="6" t="s">
        <v>1</v>
      </c>
      <c r="C13" s="96" t="s">
        <v>28</v>
      </c>
      <c r="D13" s="56" t="s">
        <v>13</v>
      </c>
    </row>
    <row r="14" spans="1:4" s="11" customFormat="1" ht="12.75">
      <c r="A14" s="27">
        <v>0</v>
      </c>
      <c r="B14" s="8">
        <v>1</v>
      </c>
      <c r="C14" s="8">
        <v>2</v>
      </c>
      <c r="D14" s="10" t="s">
        <v>14</v>
      </c>
    </row>
    <row r="15" spans="1:4" s="28" customFormat="1" ht="12.75">
      <c r="A15" s="37">
        <v>1</v>
      </c>
      <c r="B15" s="17" t="s">
        <v>26</v>
      </c>
      <c r="C15" s="26">
        <v>0</v>
      </c>
      <c r="D15" s="100">
        <f aca="true" t="shared" si="0" ref="D15:D20">ROUND(C15/C$21*C$22,2)</f>
        <v>0</v>
      </c>
    </row>
    <row r="16" spans="1:4" s="28" customFormat="1" ht="12.75">
      <c r="A16" s="37">
        <f>A15+1</f>
        <v>2</v>
      </c>
      <c r="B16" s="17" t="s">
        <v>16</v>
      </c>
      <c r="C16" s="26">
        <v>3</v>
      </c>
      <c r="D16" s="100">
        <f t="shared" si="0"/>
        <v>2111.54</v>
      </c>
    </row>
    <row r="17" spans="1:4" s="28" customFormat="1" ht="12.75">
      <c r="A17" s="37">
        <f>A16+1</f>
        <v>3</v>
      </c>
      <c r="B17" s="112" t="s">
        <v>29</v>
      </c>
      <c r="C17" s="26">
        <v>3</v>
      </c>
      <c r="D17" s="100">
        <f t="shared" si="0"/>
        <v>2111.54</v>
      </c>
    </row>
    <row r="18" spans="1:4" s="28" customFormat="1" ht="12.75">
      <c r="A18" s="37">
        <f>A17+1</f>
        <v>4</v>
      </c>
      <c r="B18" s="24" t="s">
        <v>30</v>
      </c>
      <c r="C18" s="26">
        <v>0</v>
      </c>
      <c r="D18" s="100">
        <f t="shared" si="0"/>
        <v>0</v>
      </c>
    </row>
    <row r="19" spans="1:4" s="28" customFormat="1" ht="12.75">
      <c r="A19" s="37">
        <f>A18+1</f>
        <v>5</v>
      </c>
      <c r="B19" s="17" t="s">
        <v>17</v>
      </c>
      <c r="C19" s="26">
        <v>0</v>
      </c>
      <c r="D19" s="100">
        <f t="shared" si="0"/>
        <v>0</v>
      </c>
    </row>
    <row r="20" spans="1:4" s="28" customFormat="1" ht="12.75">
      <c r="A20" s="37">
        <f>A19+1</f>
        <v>6</v>
      </c>
      <c r="B20" s="24" t="s">
        <v>18</v>
      </c>
      <c r="C20" s="26">
        <v>0</v>
      </c>
      <c r="D20" s="100">
        <f t="shared" si="0"/>
        <v>0</v>
      </c>
    </row>
    <row r="21" spans="1:4" s="3" customFormat="1" ht="12.75">
      <c r="A21" s="15"/>
      <c r="B21" s="29" t="s">
        <v>3</v>
      </c>
      <c r="C21" s="14">
        <f>SUM(C15:C20)</f>
        <v>6</v>
      </c>
      <c r="D21" s="91">
        <f>SUM(D15:D20)</f>
        <v>4223.08</v>
      </c>
    </row>
    <row r="22" spans="1:4" s="28" customFormat="1" ht="13.5" thickBot="1">
      <c r="A22" s="30"/>
      <c r="B22" s="31" t="s">
        <v>11</v>
      </c>
      <c r="C22" s="32">
        <f>evaluare!C23*25%</f>
        <v>4223.0825</v>
      </c>
      <c r="D22" s="33"/>
    </row>
    <row r="23" spans="2:4" s="28" customFormat="1" ht="12.75">
      <c r="B23" s="34"/>
      <c r="C23" s="16"/>
      <c r="D23" s="34"/>
    </row>
    <row r="24" spans="2:4" s="28" customFormat="1" ht="12.75">
      <c r="B24" s="35" t="s">
        <v>4</v>
      </c>
      <c r="C24" s="12">
        <f>ROUND(C22/C21,2)</f>
        <v>703.85</v>
      </c>
      <c r="D24" s="36"/>
    </row>
    <row r="25" spans="2:4" s="28" customFormat="1" ht="12.75">
      <c r="B25" s="34"/>
      <c r="C25" s="12"/>
      <c r="D25" s="36"/>
    </row>
  </sheetData>
  <sheetProtection/>
  <mergeCells count="3">
    <mergeCell ref="A9:D9"/>
    <mergeCell ref="C6:D6"/>
    <mergeCell ref="B12:C12"/>
  </mergeCells>
  <printOptions horizontalCentered="1" verticalCentered="1"/>
  <pageMargins left="0.74" right="0.15748031496062992" top="0.24" bottom="0.25" header="0.11811023622047245" footer="0.17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tabSelected="1" zoomScalePageLayoutView="0" workbookViewId="0" topLeftCell="A8">
      <selection activeCell="A26" sqref="A26:IV27"/>
    </sheetView>
  </sheetViews>
  <sheetFormatPr defaultColWidth="9.140625" defaultRowHeight="12.75" outlineLevelRow="1"/>
  <cols>
    <col min="1" max="1" width="3.57421875" style="1" customWidth="1"/>
    <col min="2" max="2" width="45.28125" style="1" customWidth="1"/>
    <col min="3" max="3" width="17.140625" style="13" customWidth="1"/>
    <col min="4" max="4" width="23.00390625" style="1" customWidth="1"/>
    <col min="5" max="16384" width="9.140625" style="1" customWidth="1"/>
  </cols>
  <sheetData>
    <row r="1" spans="3:4" s="20" customFormat="1" ht="13.5" hidden="1" outlineLevel="1">
      <c r="C1" s="75" t="s">
        <v>5</v>
      </c>
      <c r="D1" s="75"/>
    </row>
    <row r="2" spans="3:4" s="20" customFormat="1" ht="13.5" hidden="1" outlineLevel="1">
      <c r="C2" s="75" t="s">
        <v>25</v>
      </c>
      <c r="D2" s="75"/>
    </row>
    <row r="3" spans="3:4" s="20" customFormat="1" ht="13.5" hidden="1" outlineLevel="1">
      <c r="C3" s="75" t="s">
        <v>24</v>
      </c>
      <c r="D3" s="76"/>
    </row>
    <row r="4" spans="3:4" s="20" customFormat="1" ht="13.5" hidden="1" outlineLevel="1">
      <c r="C4" s="75"/>
      <c r="D4" s="77"/>
    </row>
    <row r="5" spans="3:4" s="20" customFormat="1" ht="13.5" hidden="1" outlineLevel="1">
      <c r="C5" s="75" t="s">
        <v>6</v>
      </c>
      <c r="D5" s="75"/>
    </row>
    <row r="6" spans="3:4" s="20" customFormat="1" ht="15" customHeight="1" hidden="1" outlineLevel="1">
      <c r="C6" s="131" t="s">
        <v>31</v>
      </c>
      <c r="D6" s="131"/>
    </row>
    <row r="7" spans="3:4" s="20" customFormat="1" ht="13.5" hidden="1" outlineLevel="1">
      <c r="C7" s="78" t="s">
        <v>27</v>
      </c>
      <c r="D7" s="79"/>
    </row>
    <row r="8" s="20" customFormat="1" ht="13.5" collapsed="1">
      <c r="C8" s="61"/>
    </row>
    <row r="9" spans="1:4" s="80" customFormat="1" ht="33.75" customHeight="1">
      <c r="A9" s="133" t="s">
        <v>22</v>
      </c>
      <c r="B9" s="133"/>
      <c r="C9" s="133"/>
      <c r="D9" s="133"/>
    </row>
    <row r="11" spans="2:3" s="2" customFormat="1" ht="15">
      <c r="B11" s="4"/>
      <c r="C11" s="23"/>
    </row>
    <row r="12" spans="2:3" s="2" customFormat="1" ht="15" thickBot="1">
      <c r="B12" s="129">
        <f>TOTAL!A4</f>
        <v>44451</v>
      </c>
      <c r="C12" s="130"/>
    </row>
    <row r="13" spans="1:4" s="3" customFormat="1" ht="39">
      <c r="A13" s="5" t="s">
        <v>0</v>
      </c>
      <c r="B13" s="6" t="s">
        <v>1</v>
      </c>
      <c r="C13" s="96" t="s">
        <v>28</v>
      </c>
      <c r="D13" s="92" t="s">
        <v>13</v>
      </c>
    </row>
    <row r="14" spans="1:4" s="11" customFormat="1" ht="33" customHeight="1">
      <c r="A14" s="7">
        <v>0</v>
      </c>
      <c r="B14" s="8">
        <v>1</v>
      </c>
      <c r="C14" s="9">
        <v>2</v>
      </c>
      <c r="D14" s="93" t="s">
        <v>15</v>
      </c>
    </row>
    <row r="15" spans="1:4" s="28" customFormat="1" ht="12.75">
      <c r="A15" s="37">
        <v>1</v>
      </c>
      <c r="B15" s="17" t="s">
        <v>26</v>
      </c>
      <c r="C15" s="99">
        <v>0</v>
      </c>
      <c r="D15" s="100">
        <f aca="true" t="shared" si="0" ref="D15:D20">ROUND(C15/C$21*C$22,2)</f>
        <v>0</v>
      </c>
    </row>
    <row r="16" spans="1:4" s="28" customFormat="1" ht="12.75">
      <c r="A16" s="37">
        <f>A15+1</f>
        <v>2</v>
      </c>
      <c r="B16" s="17" t="s">
        <v>16</v>
      </c>
      <c r="C16" s="26">
        <v>0</v>
      </c>
      <c r="D16" s="100">
        <f t="shared" si="0"/>
        <v>0</v>
      </c>
    </row>
    <row r="17" spans="1:4" s="28" customFormat="1" ht="12.75">
      <c r="A17" s="37">
        <f>A16+1</f>
        <v>3</v>
      </c>
      <c r="B17" s="112" t="s">
        <v>29</v>
      </c>
      <c r="C17" s="99">
        <v>36</v>
      </c>
      <c r="D17" s="100">
        <f t="shared" si="0"/>
        <v>4223.08</v>
      </c>
    </row>
    <row r="18" spans="1:4" s="28" customFormat="1" ht="12.75">
      <c r="A18" s="37">
        <f>A17+1</f>
        <v>4</v>
      </c>
      <c r="B18" s="24" t="s">
        <v>30</v>
      </c>
      <c r="C18" s="99">
        <v>0</v>
      </c>
      <c r="D18" s="100">
        <f t="shared" si="0"/>
        <v>0</v>
      </c>
    </row>
    <row r="19" spans="1:4" s="28" customFormat="1" ht="12.75">
      <c r="A19" s="37">
        <f>A18+1</f>
        <v>5</v>
      </c>
      <c r="B19" s="17" t="s">
        <v>17</v>
      </c>
      <c r="C19" s="26">
        <v>0</v>
      </c>
      <c r="D19" s="100">
        <f t="shared" si="0"/>
        <v>0</v>
      </c>
    </row>
    <row r="20" spans="1:4" s="28" customFormat="1" ht="12.75">
      <c r="A20" s="37">
        <f>A19+1</f>
        <v>6</v>
      </c>
      <c r="B20" s="24" t="s">
        <v>18</v>
      </c>
      <c r="C20" s="26">
        <v>0</v>
      </c>
      <c r="D20" s="100">
        <f t="shared" si="0"/>
        <v>0</v>
      </c>
    </row>
    <row r="21" spans="1:4" s="28" customFormat="1" ht="13.5" thickBot="1">
      <c r="A21" s="68"/>
      <c r="B21" s="69" t="s">
        <v>3</v>
      </c>
      <c r="C21" s="64">
        <f>SUM(C15:C20)</f>
        <v>36</v>
      </c>
      <c r="D21" s="101">
        <f>SUM(D15:D20)</f>
        <v>4223.08</v>
      </c>
    </row>
    <row r="22" spans="1:4" s="28" customFormat="1" ht="13.5" thickBot="1">
      <c r="A22" s="65"/>
      <c r="B22" s="66" t="s">
        <v>11</v>
      </c>
      <c r="C22" s="67">
        <f>evaluare!C23*25%</f>
        <v>4223.0825</v>
      </c>
      <c r="D22" s="94"/>
    </row>
    <row r="23" spans="2:4" s="28" customFormat="1" ht="12.75">
      <c r="B23" s="34"/>
      <c r="C23" s="12"/>
      <c r="D23" s="34"/>
    </row>
    <row r="24" spans="2:4" s="28" customFormat="1" ht="12.75">
      <c r="B24" s="35" t="s">
        <v>4</v>
      </c>
      <c r="C24" s="12">
        <f>ROUND(C22/C21,2)</f>
        <v>117.31</v>
      </c>
      <c r="D24" s="36"/>
    </row>
    <row r="25" spans="2:4" s="28" customFormat="1" ht="12.75">
      <c r="B25" s="34"/>
      <c r="C25" s="12"/>
      <c r="D25" s="36"/>
    </row>
  </sheetData>
  <sheetProtection/>
  <mergeCells count="3">
    <mergeCell ref="C6:D6"/>
    <mergeCell ref="A9:D9"/>
    <mergeCell ref="B12:C12"/>
  </mergeCells>
  <printOptions horizontalCentered="1"/>
  <pageMargins left="0.58" right="0.15748031496063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2021-12-09T11:51:09Z</cp:lastPrinted>
  <dcterms:created xsi:type="dcterms:W3CDTF">2003-02-20T14:27:52Z</dcterms:created>
  <dcterms:modified xsi:type="dcterms:W3CDTF">2021-12-22T08:24:25Z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